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<sst xmlns="http://schemas.openxmlformats.org/spreadsheetml/2006/main" count="54" uniqueCount="35">
  <si>
    <t>Таблица 1</t>
  </si>
  <si>
    <t>Исполнение бюджета на 01.01.2013 по учреждениям отрасли "Образование"</t>
  </si>
  <si>
    <t>№ п/п</t>
  </si>
  <si>
    <t>Наименование районов 
и городов</t>
  </si>
  <si>
    <t>Дошкольные 
образовательные учреждения</t>
  </si>
  <si>
    <t>Школы</t>
  </si>
  <si>
    <t>Учреждения дополнительного образования</t>
  </si>
  <si>
    <t>Учреждения начального профессионального образования</t>
  </si>
  <si>
    <t>Учреждения среднего профессионального образования</t>
  </si>
  <si>
    <t xml:space="preserve">Прочие </t>
  </si>
  <si>
    <t>Всего</t>
  </si>
  <si>
    <t>План,
тыс.  рублей</t>
  </si>
  <si>
    <t>Исполнение,
тыс.  рублей</t>
  </si>
  <si>
    <t>%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</si>
  <si>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</si>
  <si>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</si>
  <si>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</si>
  <si>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</si>
  <si>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</si>
  <si>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</si>
  <si>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</si>
  <si>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</si>
  <si>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</si>
  <si>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</si>
  <si>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</si>
  <si>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</si>
  <si>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</si>
  <si>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</si>
  <si>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г.Йошкар-Ола</t>
  </si>
  <si>
    <t>г.Волжск</t>
  </si>
  <si>
    <t>г.Козьмодемьянск</t>
  </si>
  <si>
    <t>Итого</t>
  </si>
  <si>
    <t>Республиканский</t>
  </si>
  <si>
    <t>Удельный вес в общих расходах бюджета</t>
  </si>
  <si>
    <t>без премии луч.уч.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</si>
</sst>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\ ###0.0_-;\-\ ###0.0_-;_-\ &quot;-&quot;_-;_-@_-"/>
    <numFmt numFmtId="182" formatCode="0.000"/>
  </numFmts>
  <fonts count="4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80" fontId="18" fillId="0" borderId="0" xfId="0" applyNumberFormat="1" applyFont="1" applyFill="1" applyBorder="1" applyAlignment="1">
      <alignment/>
    </xf>
    <xf numFmtId="181" fontId="25" fillId="0" borderId="0" xfId="0" applyNumberFormat="1" applyFont="1" applyFill="1" applyBorder="1" applyAlignment="1" applyProtection="1">
      <alignment horizontal="center"/>
      <protection locked="0"/>
    </xf>
    <xf numFmtId="180" fontId="19" fillId="0" borderId="12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182" fontId="19" fillId="0" borderId="12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left" vertical="center"/>
    </xf>
    <xf numFmtId="180" fontId="25" fillId="0" borderId="0" xfId="0" applyNumberFormat="1" applyFont="1" applyFill="1" applyBorder="1" applyAlignment="1" applyProtection="1">
      <alignment horizontal="center"/>
      <protection locked="0"/>
    </xf>
    <xf numFmtId="180" fontId="20" fillId="0" borderId="0" xfId="0" applyNumberFormat="1" applyFont="1" applyFill="1" applyAlignment="1">
      <alignment/>
    </xf>
    <xf numFmtId="180" fontId="20" fillId="0" borderId="12" xfId="0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180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80" fontId="21" fillId="0" borderId="12" xfId="0" applyNumberFormat="1" applyFont="1" applyFill="1" applyBorder="1" applyAlignment="1">
      <alignment/>
    </xf>
    <xf numFmtId="18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1" fontId="25" fillId="0" borderId="0" xfId="0" applyNumberFormat="1" applyFont="1" applyFill="1" applyBorder="1" applyAlignment="1" applyProtection="1">
      <alignment horizontal="center"/>
      <protection locked="0"/>
    </xf>
    <xf numFmtId="180" fontId="22" fillId="0" borderId="0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0" fontId="18" fillId="0" borderId="12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rbeneva_un\&#1056;&#1072;&#1073;&#1086;&#1095;&#1080;&#1081;%20&#1089;&#1090;&#1086;&#1083;\&#1080;&#1089;&#1087;&#1086;&#1083;&#1085;&#1077;&#1085;&#1080;&#1077;%20&#1073;&#1102;&#1076;&#1078;&#1077;&#1090;&#1072;\&#1074;&#1086;&#1083;&#1078;&#1089;&#1082;&#1080;&#1081;%20&#1087;&#1088;&#1072;&#1074;&#1080;&#1083;&#1100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"/>
      <sheetName val="12 месяцев 2012 г"/>
      <sheetName val="Испол. по школам и ДОУ "/>
      <sheetName val="Средний расход на !-го"/>
      <sheetName val="Кредиторская задолж"/>
      <sheetName val="Внебюджет"/>
    </sheetNames>
    <sheetDataSet>
      <sheetData sheetId="1">
        <row r="79">
          <cell r="C79">
            <v>28021.07657</v>
          </cell>
          <cell r="D79">
            <v>28021.07657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9"/>
  <sheetViews>
    <sheetView tabSelected="1" zoomScalePageLayoutView="0" workbookViewId="0" topLeftCell="M1">
      <selection activeCell="M13" sqref="M13"/>
    </sheetView>
  </sheetViews>
  <sheetFormatPr defaultColWidth="9.140625" defaultRowHeight="12.75"/>
  <cols>
    <col min="1" max="1" width="5.140625" style="4" customWidth="1"/>
    <col min="2" max="2" width="22.00390625" style="4" customWidth="1"/>
    <col min="3" max="3" width="14.421875" style="4" customWidth="1"/>
    <col min="4" max="4" width="14.28125" style="4" customWidth="1"/>
    <col min="5" max="5" width="12.00390625" style="4" customWidth="1"/>
    <col min="6" max="6" width="14.8515625" style="4" customWidth="1"/>
    <col min="7" max="7" width="12.8515625" style="4" customWidth="1"/>
    <col min="8" max="8" width="11.140625" style="4" customWidth="1"/>
    <col min="9" max="10" width="12.140625" style="4" customWidth="1"/>
    <col min="11" max="12" width="10.28125" style="4" customWidth="1"/>
    <col min="13" max="13" width="12.00390625" style="4" customWidth="1"/>
    <col min="14" max="15" width="10.28125" style="4" customWidth="1"/>
    <col min="16" max="16" width="15.421875" style="4" customWidth="1"/>
    <col min="17" max="17" width="12.28125" style="4" customWidth="1"/>
    <col min="18" max="19" width="14.7109375" style="4" customWidth="1"/>
    <col min="20" max="20" width="11.8515625" style="4" customWidth="1"/>
    <col min="21" max="22" width="14.00390625" style="4" customWidth="1"/>
    <col min="23" max="23" width="11.28125" style="4" customWidth="1"/>
    <col min="24" max="24" width="15.28125" style="4" customWidth="1"/>
    <col min="25" max="25" width="20.57421875" style="4" customWidth="1"/>
    <col min="26" max="26" width="15.28125" style="4" customWidth="1"/>
    <col min="27" max="27" width="13.00390625" style="4" customWidth="1"/>
    <col min="28" max="16384" width="9.140625" style="4" customWidth="1"/>
  </cols>
  <sheetData>
    <row r="1" spans="1:2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/>
      <c r="V1" s="5" t="s">
        <v>0</v>
      </c>
      <c r="W1" s="5"/>
    </row>
    <row r="2" spans="1:23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 customHeight="1">
      <c r="A4" s="8" t="s">
        <v>2</v>
      </c>
      <c r="B4" s="9" t="s">
        <v>3</v>
      </c>
      <c r="C4" s="9" t="s">
        <v>4</v>
      </c>
      <c r="D4" s="9"/>
      <c r="E4" s="9"/>
      <c r="F4" s="9" t="s">
        <v>5</v>
      </c>
      <c r="G4" s="9"/>
      <c r="H4" s="9"/>
      <c r="I4" s="9" t="s">
        <v>6</v>
      </c>
      <c r="J4" s="9"/>
      <c r="K4" s="9"/>
      <c r="L4" s="10" t="s">
        <v>7</v>
      </c>
      <c r="M4" s="11"/>
      <c r="N4" s="12"/>
      <c r="O4" s="10" t="s">
        <v>8</v>
      </c>
      <c r="P4" s="11"/>
      <c r="Q4" s="12"/>
      <c r="R4" s="13" t="s">
        <v>9</v>
      </c>
      <c r="S4" s="13"/>
      <c r="T4" s="13"/>
      <c r="U4" s="14" t="s">
        <v>10</v>
      </c>
      <c r="V4" s="14"/>
      <c r="W4" s="14"/>
    </row>
    <row r="5" spans="1:23" ht="43.5" customHeight="1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16"/>
      <c r="M5" s="17"/>
      <c r="N5" s="18"/>
      <c r="O5" s="16"/>
      <c r="P5" s="17"/>
      <c r="Q5" s="18"/>
      <c r="R5" s="13"/>
      <c r="S5" s="13"/>
      <c r="T5" s="13"/>
      <c r="U5" s="14"/>
      <c r="V5" s="14"/>
      <c r="W5" s="14"/>
    </row>
    <row r="6" spans="1:25" ht="12.75" customHeight="1">
      <c r="A6" s="15"/>
      <c r="B6" s="9"/>
      <c r="C6" s="19" t="s">
        <v>11</v>
      </c>
      <c r="D6" s="19" t="s">
        <v>12</v>
      </c>
      <c r="E6" s="19" t="s">
        <v>13</v>
      </c>
      <c r="F6" s="19" t="s">
        <v>11</v>
      </c>
      <c r="G6" s="19" t="s">
        <v>12</v>
      </c>
      <c r="H6" s="19" t="s">
        <v>13</v>
      </c>
      <c r="I6" s="19" t="s">
        <v>11</v>
      </c>
      <c r="J6" s="19" t="s">
        <v>12</v>
      </c>
      <c r="K6" s="19" t="s">
        <v>13</v>
      </c>
      <c r="L6" s="19" t="s">
        <v>11</v>
      </c>
      <c r="M6" s="19" t="s">
        <v>12</v>
      </c>
      <c r="N6" s="19" t="s">
        <v>13</v>
      </c>
      <c r="O6" s="19" t="s">
        <v>11</v>
      </c>
      <c r="P6" s="19" t="s">
        <v>12</v>
      </c>
      <c r="Q6" s="19" t="s">
        <v>13</v>
      </c>
      <c r="R6" s="19" t="s">
        <v>11</v>
      </c>
      <c r="S6" s="19" t="s">
        <v>12</v>
      </c>
      <c r="T6" s="19" t="s">
        <v>13</v>
      </c>
      <c r="U6" s="19" t="s">
        <v>11</v>
      </c>
      <c r="V6" s="19" t="s">
        <v>12</v>
      </c>
      <c r="W6" s="19" t="s">
        <v>13</v>
      </c>
      <c r="Y6" s="20"/>
    </row>
    <row r="7" spans="1:25" ht="12.75" customHeight="1">
      <c r="A7" s="15"/>
      <c r="B7" s="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Y7" s="20"/>
    </row>
    <row r="8" spans="1:25" ht="12.75" customHeight="1">
      <c r="A8" s="21"/>
      <c r="B8" s="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Y8" s="22"/>
    </row>
    <row r="9" spans="1:27" ht="21.75" customHeight="1">
      <c r="A9" s="23">
        <v>1</v>
      </c>
      <c r="B9" s="24" t="s">
        <v>14</v>
      </c>
      <c r="C9" s="25">
        <f>47735.4+2471.1+150+50+50+6617</f>
        <v>57073.5</v>
      </c>
      <c r="D9" s="25">
        <f>47735.4+2471.1+150+50+50+6617</f>
        <v>57073.5</v>
      </c>
      <c r="E9" s="26">
        <f aca="true" t="shared" si="0" ref="E9:E26">D9/C9*100</f>
        <v>100</v>
      </c>
      <c r="F9" s="25">
        <v>156269.7</v>
      </c>
      <c r="G9" s="25">
        <v>155371.6</v>
      </c>
      <c r="H9" s="26">
        <f aca="true" t="shared" si="1" ref="H9:H28">G9/F9*100</f>
        <v>99.425288459631</v>
      </c>
      <c r="I9" s="25">
        <f>J9</f>
        <v>6304</v>
      </c>
      <c r="J9" s="25">
        <v>6304</v>
      </c>
      <c r="K9" s="26">
        <f aca="true" t="shared" si="2" ref="K9:K28">J9/I9*100</f>
        <v>100</v>
      </c>
      <c r="L9" s="26"/>
      <c r="M9" s="26"/>
      <c r="N9" s="26" t="e">
        <f>M9/L9*100</f>
        <v>#DIV/0!</v>
      </c>
      <c r="O9" s="26"/>
      <c r="P9" s="26"/>
      <c r="Q9" s="26" t="e">
        <f>P9/O9*100</f>
        <v>#DIV/0!</v>
      </c>
      <c r="R9" s="26">
        <f>'[1]12 месяцев 2012 г'!C79+272159.8-247668.28</f>
        <v>52512.596569999965</v>
      </c>
      <c r="S9" s="27">
        <f>'[1]12 месяцев 2012 г'!D79+270964.1-246770.18</f>
        <v>52214.99656999996</v>
      </c>
      <c r="T9" s="26">
        <f aca="true" t="shared" si="3" ref="T9:T28">S9/R9*100</f>
        <v>99.4332788331971</v>
      </c>
      <c r="U9" s="27">
        <f>R9+O9+L9+I9+F9+C9</f>
        <v>272159.79657</v>
      </c>
      <c r="V9" s="27">
        <f>S9+P9+M9+J9+G9+D9</f>
        <v>270964.09656999994</v>
      </c>
      <c r="W9" s="26">
        <f aca="true" t="shared" si="4" ref="W9:W28">V9/U9*100</f>
        <v>99.56066251699576</v>
      </c>
      <c r="X9" s="28"/>
      <c r="Y9" s="28"/>
      <c r="Z9" s="29"/>
      <c r="AA9" s="29"/>
    </row>
    <row r="10" spans="1:27" ht="21.75" customHeight="1">
      <c r="A10" s="23">
        <v>2</v>
      </c>
      <c r="B10" s="24" t="s">
        <v>15</v>
      </c>
      <c r="C10" s="25">
        <v>19958.1</v>
      </c>
      <c r="D10" s="25">
        <v>19958.1</v>
      </c>
      <c r="E10" s="26">
        <f t="shared" si="0"/>
        <v>100</v>
      </c>
      <c r="F10" s="25">
        <v>185829.7</v>
      </c>
      <c r="G10" s="25">
        <v>183764</v>
      </c>
      <c r="H10" s="26">
        <f t="shared" si="1"/>
        <v>98.8883908223497</v>
      </c>
      <c r="I10" s="25">
        <v>7345.1</v>
      </c>
      <c r="J10" s="25">
        <v>7345.1</v>
      </c>
      <c r="K10" s="26">
        <f t="shared" si="2"/>
        <v>100</v>
      </c>
      <c r="L10" s="26"/>
      <c r="M10" s="26"/>
      <c r="N10" s="26"/>
      <c r="O10" s="26"/>
      <c r="P10" s="26"/>
      <c r="Q10" s="26"/>
      <c r="R10" s="30">
        <v>18938.9</v>
      </c>
      <c r="S10" s="27">
        <v>18938.9</v>
      </c>
      <c r="T10" s="26">
        <f t="shared" si="3"/>
        <v>100</v>
      </c>
      <c r="U10" s="27">
        <f aca="true" t="shared" si="5" ref="U10:V12">C10+F10+I10+R10</f>
        <v>232071.80000000002</v>
      </c>
      <c r="V10" s="27">
        <f t="shared" si="5"/>
        <v>230006.1</v>
      </c>
      <c r="W10" s="26">
        <f t="shared" si="4"/>
        <v>99.10988754342405</v>
      </c>
      <c r="X10" s="28"/>
      <c r="Y10" s="28"/>
      <c r="Z10" s="29"/>
      <c r="AA10" s="29"/>
    </row>
    <row r="11" spans="1:27" ht="21.75" customHeight="1">
      <c r="A11" s="23">
        <v>3</v>
      </c>
      <c r="B11" s="24" t="s">
        <v>16</v>
      </c>
      <c r="C11" s="25">
        <v>76715</v>
      </c>
      <c r="D11" s="25">
        <v>76707.5</v>
      </c>
      <c r="E11" s="26">
        <f t="shared" si="0"/>
        <v>99.99022355471551</v>
      </c>
      <c r="F11" s="25">
        <v>204723.5</v>
      </c>
      <c r="G11" s="25">
        <v>203457.1</v>
      </c>
      <c r="H11" s="26">
        <f t="shared" si="1"/>
        <v>99.38140955972324</v>
      </c>
      <c r="I11" s="25">
        <v>6269.1</v>
      </c>
      <c r="J11" s="25">
        <v>6269.1</v>
      </c>
      <c r="K11" s="26">
        <f t="shared" si="2"/>
        <v>100</v>
      </c>
      <c r="L11" s="26"/>
      <c r="M11" s="26"/>
      <c r="N11" s="26"/>
      <c r="O11" s="26"/>
      <c r="P11" s="26"/>
      <c r="Q11" s="26"/>
      <c r="R11" s="26">
        <v>54149.9</v>
      </c>
      <c r="S11" s="27">
        <v>54040.7</v>
      </c>
      <c r="T11" s="26">
        <f t="shared" si="3"/>
        <v>99.79833757772406</v>
      </c>
      <c r="U11" s="27">
        <f t="shared" si="5"/>
        <v>341857.5</v>
      </c>
      <c r="V11" s="27">
        <f t="shared" si="5"/>
        <v>340474.39999999997</v>
      </c>
      <c r="W11" s="26">
        <f t="shared" si="4"/>
        <v>99.5954162187461</v>
      </c>
      <c r="X11" s="28"/>
      <c r="Y11" s="28"/>
      <c r="Z11" s="29"/>
      <c r="AA11" s="29"/>
    </row>
    <row r="12" spans="1:27" ht="21.75" customHeight="1">
      <c r="A12" s="23">
        <v>4</v>
      </c>
      <c r="B12" s="24" t="s">
        <v>17</v>
      </c>
      <c r="C12" s="26">
        <f>19617.72917+860.4384+5614.13+500+278.40699+1200+1208.88115+78+12.535+329.6292+2760+124.8</f>
        <v>32584.549909999998</v>
      </c>
      <c r="D12" s="26">
        <f>19617.72917+860.4384+5614.13+500+278.40699+1200+1208.88115+74.4+12.535+2884.77819</f>
        <v>32251.2989</v>
      </c>
      <c r="E12" s="26">
        <f t="shared" si="0"/>
        <v>98.9772729378787</v>
      </c>
      <c r="F12" s="26">
        <f>26.01625+25401.75044+9097+1100+32016.8+723.3+260+1056.3-97.02+81.075+269.1-16.1+3958.71885-240.07755+640.12736+3603+154.07</f>
        <v>78034.06035000001</v>
      </c>
      <c r="G12" s="26">
        <f>26.01625+25401.75044+9097+1053.11026+31851.4+723.3+250.8+1055.901-97.02+81.075+254.7-16.1+3958.71885-240.07755+6641.9-2884.9</f>
        <v>77157.57424999999</v>
      </c>
      <c r="H12" s="26">
        <f t="shared" si="1"/>
        <v>98.87679034505088</v>
      </c>
      <c r="I12" s="26">
        <f>2864.65988+16.1+240.07755</f>
        <v>3120.83743</v>
      </c>
      <c r="J12" s="26">
        <f>2864.65988+16.1+240.04755</f>
        <v>3120.80743</v>
      </c>
      <c r="K12" s="26">
        <f t="shared" si="2"/>
        <v>99.9990387195529</v>
      </c>
      <c r="L12" s="26"/>
      <c r="M12" s="26"/>
      <c r="N12" s="26"/>
      <c r="O12" s="26"/>
      <c r="P12" s="26"/>
      <c r="Q12" s="26"/>
      <c r="R12" s="26">
        <v>26555.2</v>
      </c>
      <c r="S12" s="27">
        <v>26505.6</v>
      </c>
      <c r="T12" s="26">
        <f t="shared" si="3"/>
        <v>99.81321925649212</v>
      </c>
      <c r="U12" s="26">
        <f t="shared" si="5"/>
        <v>140294.64769</v>
      </c>
      <c r="V12" s="26">
        <f t="shared" si="5"/>
        <v>139035.28058</v>
      </c>
      <c r="W12" s="26">
        <f t="shared" si="4"/>
        <v>99.10234130044451</v>
      </c>
      <c r="X12" s="28"/>
      <c r="Y12" s="28"/>
      <c r="Z12" s="29"/>
      <c r="AA12" s="29"/>
    </row>
    <row r="13" spans="1:27" ht="21.75" customHeight="1">
      <c r="A13" s="23">
        <v>5</v>
      </c>
      <c r="B13" s="24" t="s">
        <v>18</v>
      </c>
      <c r="C13" s="25">
        <v>35210.2</v>
      </c>
      <c r="D13" s="25">
        <v>35199.2</v>
      </c>
      <c r="E13" s="26">
        <f t="shared" si="0"/>
        <v>99.96875905277449</v>
      </c>
      <c r="F13" s="25">
        <v>107352.2</v>
      </c>
      <c r="G13" s="25">
        <v>106543.6</v>
      </c>
      <c r="H13" s="26">
        <f t="shared" si="1"/>
        <v>99.24677836131912</v>
      </c>
      <c r="I13" s="25">
        <v>2808.8</v>
      </c>
      <c r="J13" s="25">
        <v>2794.8</v>
      </c>
      <c r="K13" s="26">
        <f t="shared" si="2"/>
        <v>99.50156650526915</v>
      </c>
      <c r="L13" s="26"/>
      <c r="M13" s="26"/>
      <c r="N13" s="26" t="e">
        <f aca="true" t="shared" si="6" ref="N13:N28">M13/L13*100</f>
        <v>#DIV/0!</v>
      </c>
      <c r="O13" s="26"/>
      <c r="P13" s="26"/>
      <c r="Q13" s="26" t="e">
        <f aca="true" t="shared" si="7" ref="Q13:Q28">P13/O13*100</f>
        <v>#DIV/0!</v>
      </c>
      <c r="R13" s="26">
        <v>27194.7</v>
      </c>
      <c r="S13" s="27">
        <v>26815.7</v>
      </c>
      <c r="T13" s="26">
        <f t="shared" si="3"/>
        <v>98.60634608949537</v>
      </c>
      <c r="U13" s="27">
        <f aca="true" t="shared" si="8" ref="U13:V25">R13+O13+L13+I13+F13+C13</f>
        <v>172565.90000000002</v>
      </c>
      <c r="V13" s="27">
        <f t="shared" si="8"/>
        <v>171353.3</v>
      </c>
      <c r="W13" s="26">
        <f t="shared" si="4"/>
        <v>99.29731192547308</v>
      </c>
      <c r="X13" s="28"/>
      <c r="Y13" s="28"/>
      <c r="Z13" s="29"/>
      <c r="AA13" s="29"/>
    </row>
    <row r="14" spans="1:27" ht="21.75" customHeight="1">
      <c r="A14" s="23">
        <v>6</v>
      </c>
      <c r="B14" s="24" t="s">
        <v>19</v>
      </c>
      <c r="C14" s="25">
        <v>51382.7</v>
      </c>
      <c r="D14" s="25">
        <v>51367.5</v>
      </c>
      <c r="E14" s="26">
        <f t="shared" si="0"/>
        <v>99.97041805899651</v>
      </c>
      <c r="F14" s="25">
        <v>128701</v>
      </c>
      <c r="G14" s="25">
        <v>128198.5</v>
      </c>
      <c r="H14" s="26">
        <f t="shared" si="1"/>
        <v>99.60956014327783</v>
      </c>
      <c r="I14" s="25">
        <v>4724.5</v>
      </c>
      <c r="J14" s="25">
        <v>4724.5</v>
      </c>
      <c r="K14" s="26">
        <f t="shared" si="2"/>
        <v>100</v>
      </c>
      <c r="L14" s="26"/>
      <c r="M14" s="26"/>
      <c r="N14" s="26" t="e">
        <f t="shared" si="6"/>
        <v>#DIV/0!</v>
      </c>
      <c r="O14" s="26"/>
      <c r="P14" s="26"/>
      <c r="Q14" s="26" t="e">
        <f t="shared" si="7"/>
        <v>#DIV/0!</v>
      </c>
      <c r="R14" s="26">
        <v>31266.8</v>
      </c>
      <c r="S14" s="27">
        <v>31146.6</v>
      </c>
      <c r="T14" s="26">
        <f t="shared" si="3"/>
        <v>99.61556667135748</v>
      </c>
      <c r="U14" s="27">
        <f t="shared" si="8"/>
        <v>216075</v>
      </c>
      <c r="V14" s="27">
        <f t="shared" si="8"/>
        <v>215437.1</v>
      </c>
      <c r="W14" s="26">
        <f t="shared" si="4"/>
        <v>99.70477843341433</v>
      </c>
      <c r="X14" s="28"/>
      <c r="Y14" s="28"/>
      <c r="Z14" s="29"/>
      <c r="AA14" s="29"/>
    </row>
    <row r="15" spans="1:27" ht="21.75" customHeight="1">
      <c r="A15" s="23">
        <v>7</v>
      </c>
      <c r="B15" s="24" t="s">
        <v>20</v>
      </c>
      <c r="C15" s="25">
        <v>195943.8</v>
      </c>
      <c r="D15" s="25">
        <v>194009.8</v>
      </c>
      <c r="E15" s="26">
        <f t="shared" si="0"/>
        <v>99.01298229390264</v>
      </c>
      <c r="F15" s="25">
        <v>293998.2</v>
      </c>
      <c r="G15" s="25">
        <v>292563.7</v>
      </c>
      <c r="H15" s="26">
        <f t="shared" si="1"/>
        <v>99.51207184261672</v>
      </c>
      <c r="I15" s="25">
        <v>12798.1</v>
      </c>
      <c r="J15" s="25">
        <v>12781.3</v>
      </c>
      <c r="K15" s="26">
        <f t="shared" si="2"/>
        <v>99.86873051468577</v>
      </c>
      <c r="L15" s="26"/>
      <c r="M15" s="26"/>
      <c r="N15" s="26" t="e">
        <f t="shared" si="6"/>
        <v>#DIV/0!</v>
      </c>
      <c r="O15" s="26"/>
      <c r="P15" s="26"/>
      <c r="Q15" s="26" t="e">
        <f t="shared" si="7"/>
        <v>#DIV/0!</v>
      </c>
      <c r="R15" s="26">
        <v>89569.6</v>
      </c>
      <c r="S15" s="27">
        <v>88762.1</v>
      </c>
      <c r="T15" s="26">
        <f t="shared" si="3"/>
        <v>99.09846644397207</v>
      </c>
      <c r="U15" s="27">
        <f t="shared" si="8"/>
        <v>592309.7</v>
      </c>
      <c r="V15" s="27">
        <f t="shared" si="8"/>
        <v>588116.9</v>
      </c>
      <c r="W15" s="26">
        <f t="shared" si="4"/>
        <v>99.29212707473812</v>
      </c>
      <c r="X15" s="28"/>
      <c r="Y15" s="28"/>
      <c r="Z15" s="29"/>
      <c r="AA15" s="29"/>
    </row>
    <row r="16" spans="1:27" ht="21.75" customHeight="1">
      <c r="A16" s="23">
        <v>8</v>
      </c>
      <c r="B16" s="24" t="s">
        <v>21</v>
      </c>
      <c r="C16" s="25">
        <v>23202.3</v>
      </c>
      <c r="D16" s="25">
        <v>23128.9</v>
      </c>
      <c r="E16" s="26">
        <f t="shared" si="0"/>
        <v>99.68365205173626</v>
      </c>
      <c r="F16" s="25">
        <v>224446.3</v>
      </c>
      <c r="G16" s="25">
        <v>222764</v>
      </c>
      <c r="H16" s="26">
        <f t="shared" si="1"/>
        <v>99.25046659267718</v>
      </c>
      <c r="I16" s="25">
        <v>5156</v>
      </c>
      <c r="J16" s="25">
        <v>5156</v>
      </c>
      <c r="K16" s="26">
        <f t="shared" si="2"/>
        <v>100</v>
      </c>
      <c r="L16" s="26"/>
      <c r="M16" s="26"/>
      <c r="N16" s="26" t="e">
        <f t="shared" si="6"/>
        <v>#DIV/0!</v>
      </c>
      <c r="O16" s="26"/>
      <c r="P16" s="26"/>
      <c r="Q16" s="26" t="e">
        <f t="shared" si="7"/>
        <v>#DIV/0!</v>
      </c>
      <c r="R16" s="26">
        <v>65033.4</v>
      </c>
      <c r="S16" s="27">
        <v>65030</v>
      </c>
      <c r="T16" s="26">
        <f t="shared" si="3"/>
        <v>99.99477191719947</v>
      </c>
      <c r="U16" s="27">
        <f t="shared" si="8"/>
        <v>317837.99999999994</v>
      </c>
      <c r="V16" s="27">
        <f t="shared" si="8"/>
        <v>316078.9</v>
      </c>
      <c r="W16" s="26">
        <f t="shared" si="4"/>
        <v>99.44654194904324</v>
      </c>
      <c r="X16" s="28"/>
      <c r="Y16" s="28"/>
      <c r="Z16" s="29"/>
      <c r="AA16" s="29"/>
    </row>
    <row r="17" spans="1:56" s="31" customFormat="1" ht="21.75" customHeight="1">
      <c r="A17" s="23">
        <v>9</v>
      </c>
      <c r="B17" s="24" t="s">
        <v>22</v>
      </c>
      <c r="C17" s="25">
        <v>43174.1</v>
      </c>
      <c r="D17" s="25">
        <v>43174.1</v>
      </c>
      <c r="E17" s="26">
        <f t="shared" si="0"/>
        <v>100</v>
      </c>
      <c r="F17" s="25">
        <v>80210.1</v>
      </c>
      <c r="G17" s="25">
        <v>80210.1</v>
      </c>
      <c r="H17" s="26">
        <f t="shared" si="1"/>
        <v>100</v>
      </c>
      <c r="I17" s="25">
        <v>7603.3</v>
      </c>
      <c r="J17" s="25">
        <v>7603.3</v>
      </c>
      <c r="K17" s="26">
        <f t="shared" si="2"/>
        <v>100</v>
      </c>
      <c r="L17" s="26"/>
      <c r="M17" s="26"/>
      <c r="N17" s="26" t="e">
        <f t="shared" si="6"/>
        <v>#DIV/0!</v>
      </c>
      <c r="O17" s="26"/>
      <c r="P17" s="26"/>
      <c r="Q17" s="26" t="e">
        <f t="shared" si="7"/>
        <v>#DIV/0!</v>
      </c>
      <c r="R17" s="26">
        <v>10530.6</v>
      </c>
      <c r="S17" s="27">
        <v>10530.6</v>
      </c>
      <c r="T17" s="26">
        <f t="shared" si="3"/>
        <v>100</v>
      </c>
      <c r="U17" s="27">
        <f t="shared" si="8"/>
        <v>141518.1</v>
      </c>
      <c r="V17" s="27">
        <f t="shared" si="8"/>
        <v>141518.1</v>
      </c>
      <c r="W17" s="26">
        <f t="shared" si="4"/>
        <v>100</v>
      </c>
      <c r="X17" s="28"/>
      <c r="Y17" s="28"/>
      <c r="Z17" s="29"/>
      <c r="AA17" s="29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27" ht="21.75" customHeight="1">
      <c r="A18" s="23">
        <v>10</v>
      </c>
      <c r="B18" s="24" t="s">
        <v>23</v>
      </c>
      <c r="C18" s="32">
        <f>32595.364+6086.6</f>
        <v>38681.964</v>
      </c>
      <c r="D18" s="32">
        <f>32591.864+6086.6</f>
        <v>38678.464</v>
      </c>
      <c r="E18" s="26">
        <f t="shared" si="0"/>
        <v>99.99095185549524</v>
      </c>
      <c r="F18" s="32">
        <v>76407.57</v>
      </c>
      <c r="G18" s="32">
        <f>71784.475+4415.71</f>
        <v>76200.18500000001</v>
      </c>
      <c r="H18" s="26">
        <f t="shared" si="1"/>
        <v>99.72858055818293</v>
      </c>
      <c r="I18" s="32">
        <f>2087.244+1151.221+108.59</f>
        <v>3347.0550000000003</v>
      </c>
      <c r="J18" s="32">
        <f>2087.244-0.4+1151.221+108.59</f>
        <v>3346.655</v>
      </c>
      <c r="K18" s="26">
        <f t="shared" si="2"/>
        <v>99.98804919548677</v>
      </c>
      <c r="L18" s="26"/>
      <c r="M18" s="26"/>
      <c r="N18" s="26" t="e">
        <f t="shared" si="6"/>
        <v>#DIV/0!</v>
      </c>
      <c r="O18" s="26"/>
      <c r="P18" s="26"/>
      <c r="Q18" s="26" t="e">
        <f t="shared" si="7"/>
        <v>#DIV/0!</v>
      </c>
      <c r="R18" s="32">
        <f>27051.385-0.014</f>
        <v>27051.371</v>
      </c>
      <c r="S18" s="27">
        <f>27020.737-0.014</f>
        <v>27020.723</v>
      </c>
      <c r="T18" s="26">
        <f t="shared" si="3"/>
        <v>99.88670444836235</v>
      </c>
      <c r="U18" s="32">
        <f t="shared" si="8"/>
        <v>145487.96000000002</v>
      </c>
      <c r="V18" s="32">
        <f t="shared" si="8"/>
        <v>145246.027</v>
      </c>
      <c r="W18" s="26">
        <f t="shared" si="4"/>
        <v>99.83370926363939</v>
      </c>
      <c r="X18" s="28"/>
      <c r="Y18" s="28"/>
      <c r="Z18" s="29"/>
      <c r="AA18" s="29"/>
    </row>
    <row r="19" spans="1:27" ht="21.75" customHeight="1">
      <c r="A19" s="23">
        <v>11</v>
      </c>
      <c r="B19" s="24" t="s">
        <v>24</v>
      </c>
      <c r="C19" s="25">
        <v>36236.3</v>
      </c>
      <c r="D19" s="26">
        <v>35666.7</v>
      </c>
      <c r="E19" s="26">
        <f t="shared" si="0"/>
        <v>98.42809558371025</v>
      </c>
      <c r="F19" s="25">
        <v>96369.5</v>
      </c>
      <c r="G19" s="25">
        <v>96090.9</v>
      </c>
      <c r="H19" s="26">
        <f t="shared" si="1"/>
        <v>99.71090438364834</v>
      </c>
      <c r="I19" s="25">
        <v>5633.7</v>
      </c>
      <c r="J19" s="25">
        <v>5633.7</v>
      </c>
      <c r="K19" s="26">
        <f t="shared" si="2"/>
        <v>100</v>
      </c>
      <c r="L19" s="26"/>
      <c r="M19" s="26"/>
      <c r="N19" s="26" t="e">
        <f t="shared" si="6"/>
        <v>#DIV/0!</v>
      </c>
      <c r="O19" s="26"/>
      <c r="P19" s="26"/>
      <c r="Q19" s="26" t="e">
        <f t="shared" si="7"/>
        <v>#DIV/0!</v>
      </c>
      <c r="R19" s="26">
        <v>32550.8</v>
      </c>
      <c r="S19" s="27">
        <v>32429.8</v>
      </c>
      <c r="T19" s="26">
        <f t="shared" si="3"/>
        <v>99.62827334504836</v>
      </c>
      <c r="U19" s="27">
        <f t="shared" si="8"/>
        <v>170790.3</v>
      </c>
      <c r="V19" s="27">
        <f t="shared" si="8"/>
        <v>169821.09999999998</v>
      </c>
      <c r="W19" s="26">
        <f t="shared" si="4"/>
        <v>99.43252046515522</v>
      </c>
      <c r="X19" s="28"/>
      <c r="Y19" s="28"/>
      <c r="Z19" s="29"/>
      <c r="AA19" s="29"/>
    </row>
    <row r="20" spans="1:27" ht="21.75" customHeight="1">
      <c r="A20" s="23">
        <v>12</v>
      </c>
      <c r="B20" s="24" t="s">
        <v>25</v>
      </c>
      <c r="C20" s="25">
        <v>49989.4</v>
      </c>
      <c r="D20" s="25">
        <v>49972.8</v>
      </c>
      <c r="E20" s="26">
        <f t="shared" si="0"/>
        <v>99.96679296010754</v>
      </c>
      <c r="F20" s="25">
        <v>156337.1</v>
      </c>
      <c r="G20" s="25">
        <v>153715.5</v>
      </c>
      <c r="H20" s="26">
        <f t="shared" si="1"/>
        <v>98.32311076513508</v>
      </c>
      <c r="I20" s="25">
        <v>5507.9</v>
      </c>
      <c r="J20" s="25">
        <v>5507.9</v>
      </c>
      <c r="K20" s="26">
        <f t="shared" si="2"/>
        <v>100</v>
      </c>
      <c r="L20" s="26"/>
      <c r="M20" s="26"/>
      <c r="N20" s="26" t="e">
        <f t="shared" si="6"/>
        <v>#DIV/0!</v>
      </c>
      <c r="O20" s="26"/>
      <c r="P20" s="26"/>
      <c r="Q20" s="26" t="e">
        <f t="shared" si="7"/>
        <v>#DIV/0!</v>
      </c>
      <c r="R20" s="26">
        <v>23182.5</v>
      </c>
      <c r="S20" s="27">
        <v>23106.7</v>
      </c>
      <c r="T20" s="26">
        <f t="shared" si="3"/>
        <v>99.67302922463065</v>
      </c>
      <c r="U20" s="27">
        <f t="shared" si="8"/>
        <v>235016.9</v>
      </c>
      <c r="V20" s="27">
        <f t="shared" si="8"/>
        <v>232302.90000000002</v>
      </c>
      <c r="W20" s="26">
        <f t="shared" si="4"/>
        <v>98.84518943105795</v>
      </c>
      <c r="X20" s="28"/>
      <c r="Y20" s="28"/>
      <c r="Z20" s="29"/>
      <c r="AA20" s="29"/>
    </row>
    <row r="21" spans="1:27" s="36" customFormat="1" ht="21.75" customHeight="1">
      <c r="A21" s="33">
        <v>13</v>
      </c>
      <c r="B21" s="34" t="s">
        <v>26</v>
      </c>
      <c r="C21" s="26">
        <v>101269.8</v>
      </c>
      <c r="D21" s="26">
        <v>99047.7</v>
      </c>
      <c r="E21" s="26">
        <f t="shared" si="0"/>
        <v>97.80576242868061</v>
      </c>
      <c r="F21" s="26">
        <v>155993.8</v>
      </c>
      <c r="G21" s="26">
        <v>155900</v>
      </c>
      <c r="H21" s="26">
        <f t="shared" si="1"/>
        <v>99.9398694050661</v>
      </c>
      <c r="I21" s="26">
        <v>5584.3</v>
      </c>
      <c r="J21" s="26">
        <v>5584.1</v>
      </c>
      <c r="K21" s="26">
        <f t="shared" si="2"/>
        <v>99.99641853052307</v>
      </c>
      <c r="L21" s="26"/>
      <c r="M21" s="26"/>
      <c r="N21" s="26" t="e">
        <f t="shared" si="6"/>
        <v>#DIV/0!</v>
      </c>
      <c r="O21" s="26"/>
      <c r="P21" s="26"/>
      <c r="Q21" s="26" t="e">
        <f t="shared" si="7"/>
        <v>#DIV/0!</v>
      </c>
      <c r="R21" s="26">
        <v>21948.8</v>
      </c>
      <c r="S21" s="27">
        <v>21851.9</v>
      </c>
      <c r="T21" s="26">
        <f t="shared" si="3"/>
        <v>99.55851800554018</v>
      </c>
      <c r="U21" s="26">
        <f t="shared" si="8"/>
        <v>284796.7</v>
      </c>
      <c r="V21" s="26">
        <f t="shared" si="8"/>
        <v>282383.7</v>
      </c>
      <c r="W21" s="26">
        <f t="shared" si="4"/>
        <v>99.15272894664861</v>
      </c>
      <c r="X21" s="28"/>
      <c r="Y21" s="28"/>
      <c r="Z21" s="35"/>
      <c r="AA21" s="35"/>
    </row>
    <row r="22" spans="1:27" ht="21.75" customHeight="1">
      <c r="A22" s="23">
        <v>14</v>
      </c>
      <c r="B22" s="24" t="s">
        <v>27</v>
      </c>
      <c r="C22" s="37">
        <v>13087.5</v>
      </c>
      <c r="D22" s="37">
        <v>13000</v>
      </c>
      <c r="E22" s="37">
        <f t="shared" si="0"/>
        <v>99.33142311365806</v>
      </c>
      <c r="F22" s="37">
        <v>47609.2</v>
      </c>
      <c r="G22" s="37">
        <v>47122.4</v>
      </c>
      <c r="H22" s="37">
        <f t="shared" si="1"/>
        <v>98.97750854876789</v>
      </c>
      <c r="I22" s="37">
        <v>2591.8</v>
      </c>
      <c r="J22" s="37">
        <v>2491.8</v>
      </c>
      <c r="K22" s="37">
        <f t="shared" si="2"/>
        <v>96.14167759858013</v>
      </c>
      <c r="L22" s="37"/>
      <c r="M22" s="37"/>
      <c r="N22" s="37" t="e">
        <f t="shared" si="6"/>
        <v>#DIV/0!</v>
      </c>
      <c r="O22" s="37"/>
      <c r="P22" s="37"/>
      <c r="Q22" s="37" t="e">
        <f t="shared" si="7"/>
        <v>#DIV/0!</v>
      </c>
      <c r="R22" s="37">
        <v>4737.8</v>
      </c>
      <c r="S22" s="38">
        <v>4583.7</v>
      </c>
      <c r="T22" s="37">
        <f t="shared" si="3"/>
        <v>96.74743551859513</v>
      </c>
      <c r="U22" s="26">
        <f t="shared" si="8"/>
        <v>68026.29999999999</v>
      </c>
      <c r="V22" s="26">
        <f t="shared" si="8"/>
        <v>67197.9</v>
      </c>
      <c r="W22" s="26">
        <f t="shared" si="4"/>
        <v>98.78223569413595</v>
      </c>
      <c r="X22" s="28"/>
      <c r="Y22" s="28"/>
      <c r="Z22" s="29"/>
      <c r="AA22" s="29"/>
    </row>
    <row r="23" spans="1:27" ht="21.75" customHeight="1">
      <c r="A23" s="23">
        <v>15</v>
      </c>
      <c r="B23" s="24" t="s">
        <v>28</v>
      </c>
      <c r="C23" s="25">
        <v>433962</v>
      </c>
      <c r="D23" s="25">
        <v>433819.4</v>
      </c>
      <c r="E23" s="26">
        <f t="shared" si="0"/>
        <v>99.96713997999825</v>
      </c>
      <c r="F23" s="25">
        <v>684463.2</v>
      </c>
      <c r="G23" s="25">
        <v>676049.36</v>
      </c>
      <c r="H23" s="26">
        <f t="shared" si="1"/>
        <v>98.77073887975278</v>
      </c>
      <c r="I23" s="25">
        <v>25236.8</v>
      </c>
      <c r="J23" s="25">
        <v>18709.7</v>
      </c>
      <c r="K23" s="26">
        <f t="shared" si="2"/>
        <v>74.1365783300577</v>
      </c>
      <c r="L23" s="26"/>
      <c r="M23" s="26"/>
      <c r="N23" s="26" t="e">
        <f t="shared" si="6"/>
        <v>#DIV/0!</v>
      </c>
      <c r="O23" s="26"/>
      <c r="P23" s="26"/>
      <c r="Q23" s="26" t="e">
        <f t="shared" si="7"/>
        <v>#DIV/0!</v>
      </c>
      <c r="R23" s="25">
        <v>252336</v>
      </c>
      <c r="S23" s="27">
        <v>251994.7</v>
      </c>
      <c r="T23" s="26">
        <f t="shared" si="3"/>
        <v>99.86474383361868</v>
      </c>
      <c r="U23" s="27">
        <f t="shared" si="8"/>
        <v>1395998</v>
      </c>
      <c r="V23" s="27">
        <f t="shared" si="8"/>
        <v>1380573.1600000001</v>
      </c>
      <c r="W23" s="26">
        <f t="shared" si="4"/>
        <v>98.89506718491002</v>
      </c>
      <c r="X23" s="28"/>
      <c r="Y23" s="28"/>
      <c r="Z23" s="29"/>
      <c r="AA23" s="29"/>
    </row>
    <row r="24" spans="1:27" ht="21.75" customHeight="1">
      <c r="A24" s="23">
        <v>16</v>
      </c>
      <c r="B24" s="24" t="s">
        <v>29</v>
      </c>
      <c r="C24" s="25">
        <v>181294.7</v>
      </c>
      <c r="D24" s="25">
        <v>164880.5</v>
      </c>
      <c r="E24" s="26">
        <f t="shared" si="0"/>
        <v>90.94612252867844</v>
      </c>
      <c r="F24" s="25">
        <v>191953</v>
      </c>
      <c r="G24" s="25">
        <v>189129</v>
      </c>
      <c r="H24" s="26">
        <f t="shared" si="1"/>
        <v>98.52880653076535</v>
      </c>
      <c r="I24" s="25">
        <v>23423</v>
      </c>
      <c r="J24" s="25">
        <v>23037</v>
      </c>
      <c r="K24" s="26">
        <f t="shared" si="2"/>
        <v>98.35204713315972</v>
      </c>
      <c r="L24" s="26"/>
      <c r="M24" s="26"/>
      <c r="N24" s="26" t="e">
        <f t="shared" si="6"/>
        <v>#DIV/0!</v>
      </c>
      <c r="O24" s="26"/>
      <c r="P24" s="26"/>
      <c r="Q24" s="26" t="e">
        <f t="shared" si="7"/>
        <v>#DIV/0!</v>
      </c>
      <c r="R24" s="39">
        <v>44905</v>
      </c>
      <c r="S24" s="27">
        <v>44545</v>
      </c>
      <c r="T24" s="26">
        <f t="shared" si="3"/>
        <v>99.19830753813606</v>
      </c>
      <c r="U24" s="27">
        <f t="shared" si="8"/>
        <v>441575.7</v>
      </c>
      <c r="V24" s="27">
        <f t="shared" si="8"/>
        <v>421591.5</v>
      </c>
      <c r="W24" s="26">
        <f t="shared" si="4"/>
        <v>95.4743433572092</v>
      </c>
      <c r="X24" s="28"/>
      <c r="Y24" s="28"/>
      <c r="Z24" s="29"/>
      <c r="AA24" s="29"/>
    </row>
    <row r="25" spans="1:27" ht="21.75" customHeight="1">
      <c r="A25" s="23">
        <v>17</v>
      </c>
      <c r="B25" s="24" t="s">
        <v>30</v>
      </c>
      <c r="C25" s="25">
        <v>56125</v>
      </c>
      <c r="D25" s="25">
        <v>54915.7</v>
      </c>
      <c r="E25" s="26">
        <f t="shared" si="0"/>
        <v>97.84534521158129</v>
      </c>
      <c r="F25" s="25">
        <v>72092.3</v>
      </c>
      <c r="G25" s="27">
        <v>68737.2</v>
      </c>
      <c r="H25" s="26">
        <f t="shared" si="1"/>
        <v>95.34610492382681</v>
      </c>
      <c r="I25" s="25">
        <v>8435.5</v>
      </c>
      <c r="J25" s="25">
        <v>8427.8</v>
      </c>
      <c r="K25" s="26">
        <f t="shared" si="2"/>
        <v>99.90871910378756</v>
      </c>
      <c r="L25" s="26"/>
      <c r="M25" s="26"/>
      <c r="N25" s="26" t="e">
        <f t="shared" si="6"/>
        <v>#DIV/0!</v>
      </c>
      <c r="O25" s="26"/>
      <c r="P25" s="26"/>
      <c r="Q25" s="26" t="e">
        <f t="shared" si="7"/>
        <v>#DIV/0!</v>
      </c>
      <c r="R25" s="26">
        <v>25017.9</v>
      </c>
      <c r="S25" s="27">
        <v>24789.6</v>
      </c>
      <c r="T25" s="26">
        <f t="shared" si="3"/>
        <v>99.0874533833775</v>
      </c>
      <c r="U25" s="27">
        <f t="shared" si="8"/>
        <v>161670.7</v>
      </c>
      <c r="V25" s="27">
        <f t="shared" si="8"/>
        <v>156870.3</v>
      </c>
      <c r="W25" s="26">
        <f t="shared" si="4"/>
        <v>97.03075449045497</v>
      </c>
      <c r="X25" s="28"/>
      <c r="Y25" s="28"/>
      <c r="Z25" s="29"/>
      <c r="AA25" s="29"/>
    </row>
    <row r="26" spans="1:27" s="47" customFormat="1" ht="21.75" customHeight="1">
      <c r="A26" s="40"/>
      <c r="B26" s="41" t="s">
        <v>31</v>
      </c>
      <c r="C26" s="42">
        <f>SUM(C9:C25)</f>
        <v>1445890.9139100001</v>
      </c>
      <c r="D26" s="42">
        <f>SUM(D9:D25)</f>
        <v>1422851.1629</v>
      </c>
      <c r="E26" s="42">
        <f t="shared" si="0"/>
        <v>98.40653601261693</v>
      </c>
      <c r="F26" s="42">
        <f>SUM(F9:F25)</f>
        <v>2940790.43035</v>
      </c>
      <c r="G26" s="43">
        <f>SUM(G9:G25)</f>
        <v>2912974.71925</v>
      </c>
      <c r="H26" s="42">
        <f t="shared" si="1"/>
        <v>99.05414167521317</v>
      </c>
      <c r="I26" s="42">
        <f>SUM(I9:I25)</f>
        <v>135889.79243</v>
      </c>
      <c r="J26" s="42">
        <f>SUM(J9:J25)</f>
        <v>128837.56243</v>
      </c>
      <c r="K26" s="42">
        <f t="shared" si="2"/>
        <v>94.81033131783407</v>
      </c>
      <c r="L26" s="42">
        <f>SUM(L13:L25)</f>
        <v>0</v>
      </c>
      <c r="M26" s="42">
        <f>SUM(M13:M25)</f>
        <v>0</v>
      </c>
      <c r="N26" s="26" t="e">
        <f t="shared" si="6"/>
        <v>#DIV/0!</v>
      </c>
      <c r="O26" s="26">
        <f>SUM(O13:O25)</f>
        <v>0</v>
      </c>
      <c r="P26" s="26">
        <f>SUM(P13:P25)</f>
        <v>0</v>
      </c>
      <c r="Q26" s="26" t="e">
        <f t="shared" si="7"/>
        <v>#DIV/0!</v>
      </c>
      <c r="R26" s="42">
        <f>SUM(R9:R25)</f>
        <v>807481.8675699999</v>
      </c>
      <c r="S26" s="42">
        <f>SUM(S9:S25)</f>
        <v>804307.3195699999</v>
      </c>
      <c r="T26" s="42">
        <f t="shared" si="3"/>
        <v>99.60685829273748</v>
      </c>
      <c r="U26" s="44">
        <f>SUM(U9:U25)</f>
        <v>5330053.00426</v>
      </c>
      <c r="V26" s="44">
        <f>SUM(V9:V25)</f>
        <v>5268970.76415</v>
      </c>
      <c r="W26" s="45">
        <f t="shared" si="4"/>
        <v>98.85400313915865</v>
      </c>
      <c r="X26" s="46"/>
      <c r="Y26" s="46"/>
      <c r="Z26" s="29"/>
      <c r="AA26" s="29"/>
    </row>
    <row r="27" spans="1:27" ht="21.75" customHeight="1">
      <c r="A27" s="23">
        <v>18</v>
      </c>
      <c r="B27" s="24" t="s">
        <v>32</v>
      </c>
      <c r="C27" s="26">
        <v>0</v>
      </c>
      <c r="D27" s="25">
        <v>0</v>
      </c>
      <c r="E27" s="26"/>
      <c r="F27" s="25">
        <v>730327.3</v>
      </c>
      <c r="G27" s="26">
        <v>730327.3</v>
      </c>
      <c r="H27" s="26">
        <f t="shared" si="1"/>
        <v>100</v>
      </c>
      <c r="I27" s="25">
        <v>55292.9</v>
      </c>
      <c r="J27" s="25">
        <v>49409</v>
      </c>
      <c r="K27" s="26">
        <f t="shared" si="2"/>
        <v>89.3586699196461</v>
      </c>
      <c r="L27" s="26">
        <v>78989.9</v>
      </c>
      <c r="M27" s="26">
        <v>78800</v>
      </c>
      <c r="N27" s="26">
        <f t="shared" si="6"/>
        <v>99.7595895171408</v>
      </c>
      <c r="O27" s="26">
        <v>480258.6</v>
      </c>
      <c r="P27" s="26">
        <v>480258.6</v>
      </c>
      <c r="Q27" s="26">
        <f t="shared" si="7"/>
        <v>100</v>
      </c>
      <c r="R27" s="26">
        <v>234929.1</v>
      </c>
      <c r="S27" s="25">
        <v>205237.4</v>
      </c>
      <c r="T27" s="26">
        <f t="shared" si="3"/>
        <v>87.36142095636514</v>
      </c>
      <c r="U27" s="27">
        <f>R27+O27+L27+I27+F27+C27</f>
        <v>1579797.8</v>
      </c>
      <c r="V27" s="27">
        <f>S27+P27+M27+J27+G27+D27</f>
        <v>1544032.3</v>
      </c>
      <c r="W27" s="26">
        <f t="shared" si="4"/>
        <v>97.73607103390066</v>
      </c>
      <c r="X27" s="28"/>
      <c r="Y27" s="28"/>
      <c r="Z27" s="48"/>
      <c r="AA27" s="48"/>
    </row>
    <row r="28" spans="1:27" s="47" customFormat="1" ht="21.75" customHeight="1">
      <c r="A28" s="40"/>
      <c r="B28" s="41" t="s">
        <v>10</v>
      </c>
      <c r="C28" s="42">
        <f>C26+C27</f>
        <v>1445890.9139100001</v>
      </c>
      <c r="D28" s="42">
        <f>D26+D27</f>
        <v>1422851.1629</v>
      </c>
      <c r="E28" s="42">
        <f>D28/C28*100</f>
        <v>98.40653601261693</v>
      </c>
      <c r="F28" s="42">
        <f>F26+F27</f>
        <v>3671117.73035</v>
      </c>
      <c r="G28" s="43">
        <f>G26+G27</f>
        <v>3643302.01925</v>
      </c>
      <c r="H28" s="42">
        <f t="shared" si="1"/>
        <v>99.24230947784537</v>
      </c>
      <c r="I28" s="42">
        <f>I26+I27</f>
        <v>191182.69243</v>
      </c>
      <c r="J28" s="42">
        <f>J26+J27</f>
        <v>178246.56243</v>
      </c>
      <c r="K28" s="42">
        <f t="shared" si="2"/>
        <v>93.23362913474165</v>
      </c>
      <c r="L28" s="42">
        <f>L27+L26</f>
        <v>78989.9</v>
      </c>
      <c r="M28" s="42">
        <f>M27+M26</f>
        <v>78800</v>
      </c>
      <c r="N28" s="45">
        <f t="shared" si="6"/>
        <v>99.7595895171408</v>
      </c>
      <c r="O28" s="45">
        <f>O27+O26</f>
        <v>480258.6</v>
      </c>
      <c r="P28" s="45">
        <f>P27+P26</f>
        <v>480258.6</v>
      </c>
      <c r="Q28" s="45">
        <f t="shared" si="7"/>
        <v>100</v>
      </c>
      <c r="R28" s="42">
        <f>R26+R27</f>
        <v>1042410.9675699999</v>
      </c>
      <c r="S28" s="42">
        <f>S26+S27</f>
        <v>1009544.71957</v>
      </c>
      <c r="T28" s="42">
        <f t="shared" si="3"/>
        <v>96.84709303504206</v>
      </c>
      <c r="U28" s="44">
        <f>R28+O28+L28+I28+F28+C28</f>
        <v>6909850.804260001</v>
      </c>
      <c r="V28" s="44">
        <f>S28+P28+M28+J28+G28+D28</f>
        <v>6813003.064149999</v>
      </c>
      <c r="W28" s="45">
        <f t="shared" si="4"/>
        <v>98.59841054671841</v>
      </c>
      <c r="X28" s="49"/>
      <c r="Y28" s="28"/>
      <c r="Z28" s="29"/>
      <c r="AA28" s="29"/>
    </row>
    <row r="29" spans="1:23" ht="30.75" customHeight="1">
      <c r="A29" s="50" t="s">
        <v>33</v>
      </c>
      <c r="B29" s="51"/>
      <c r="C29" s="52"/>
      <c r="D29" s="53">
        <f>D28/V28*100</f>
        <v>20.88434644022162</v>
      </c>
      <c r="E29" s="52"/>
      <c r="F29" s="52"/>
      <c r="G29" s="53">
        <f>G28/V28*100</f>
        <v>53.47571379236631</v>
      </c>
      <c r="H29" s="52"/>
      <c r="I29" s="52"/>
      <c r="J29" s="53">
        <f>J28/V28*100</f>
        <v>2.616270105145451</v>
      </c>
      <c r="K29" s="52"/>
      <c r="L29" s="52"/>
      <c r="M29" s="53">
        <f>M28/V28*100</f>
        <v>1.1566118385392392</v>
      </c>
      <c r="N29" s="26"/>
      <c r="O29" s="26"/>
      <c r="P29" s="26">
        <f>P28/V28*100</f>
        <v>7.049146983759911</v>
      </c>
      <c r="Q29" s="26"/>
      <c r="R29" s="52"/>
      <c r="S29" s="53">
        <f>S28/V28*100</f>
        <v>14.81791083996749</v>
      </c>
      <c r="T29" s="52"/>
      <c r="U29" s="25"/>
      <c r="V29" s="26">
        <f>S29+P29+M29+J29+G29+D29</f>
        <v>100.00000000000001</v>
      </c>
      <c r="W29" s="25"/>
    </row>
    <row r="30" ht="12.75" hidden="1">
      <c r="D30" s="4" t="s">
        <v>34</v>
      </c>
    </row>
    <row r="31" spans="3:4" ht="12.75" hidden="1">
      <c r="C31" s="36">
        <f>7082.9+177002+5719.6+46373+1383+348.7+47392.3+12186.2+2634+2301.2+967.4+1454.8+49316.9</f>
        <v>354162.00000000006</v>
      </c>
      <c r="D31" s="4">
        <f>5092.4+132204.5+4618.2+33591+897.4+159.5+29421.8+9436.8+2209.7+1994.3+654.4+1088.8+36980.9</f>
        <v>258349.69999999995</v>
      </c>
    </row>
    <row r="36" spans="6:16" ht="12.75">
      <c r="F36" s="36"/>
      <c r="G36" s="36"/>
      <c r="P36" s="36"/>
    </row>
    <row r="37" spans="16:19" ht="12.75">
      <c r="P37" s="36"/>
      <c r="Q37" s="54"/>
      <c r="R37" s="36"/>
      <c r="S37" s="36"/>
    </row>
    <row r="38" ht="12.75">
      <c r="V38" s="55"/>
    </row>
    <row r="39" spans="20:22" ht="12.75">
      <c r="T39" s="55"/>
      <c r="U39" s="55"/>
      <c r="V39" s="55"/>
    </row>
  </sheetData>
  <sheetProtection/>
  <mergeCells count="36">
    <mergeCell ref="W6:W8"/>
    <mergeCell ref="Y6:Y8"/>
    <mergeCell ref="Z27:AA27"/>
    <mergeCell ref="A29:B29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R4:T5"/>
    <mergeCell ref="U4:W5"/>
    <mergeCell ref="C6:C8"/>
    <mergeCell ref="D6:D8"/>
    <mergeCell ref="E6:E8"/>
    <mergeCell ref="F6:F8"/>
    <mergeCell ref="G6:G8"/>
    <mergeCell ref="H6:H8"/>
    <mergeCell ref="I6:I8"/>
    <mergeCell ref="J6:J8"/>
    <mergeCell ref="R1:S1"/>
    <mergeCell ref="V1:W1"/>
    <mergeCell ref="A2:W3"/>
    <mergeCell ref="A4:A8"/>
    <mergeCell ref="B4:B8"/>
    <mergeCell ref="C4:E5"/>
    <mergeCell ref="F4:H5"/>
    <mergeCell ref="I4:K5"/>
    <mergeCell ref="L4:N5"/>
    <mergeCell ref="O4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за 2012 год</dc:title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2013-04-23T08:40:02Z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XXJ7TYMEEKJ2-286-36</vt:lpwstr>
  </property>
  <property fmtid="{D5CDD505-2E9C-101B-9397-08002B2CF9AE}" pid="4" name="_dlc_DocIdItemGu">
    <vt:lpwstr>7f736a82-5570-4ea9-8a9c-2419b02a60a6</vt:lpwstr>
  </property>
  <property fmtid="{D5CDD505-2E9C-101B-9397-08002B2CF9AE}" pid="5" name="_dlc_DocIdU">
    <vt:lpwstr>https://vip.gov.mari.ru/minobr/_layouts/DocIdRedir.aspx?ID=XXJ7TYMEEKJ2-286-36, XXJ7TYMEEKJ2-286-36</vt:lpwstr>
  </property>
  <property fmtid="{D5CDD505-2E9C-101B-9397-08002B2CF9AE}" pid="6" name="Описан">
    <vt:lpwstr/>
  </property>
</Properties>
</file>